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65456" windowWidth="21280" windowHeight="15160" activeTab="0"/>
  </bookViews>
  <sheets>
    <sheet name="Market " sheetId="1" r:id="rId1"/>
  </sheets>
  <definedNames>
    <definedName name="_xlnm.Print_Area" localSheetId="0">'Market '!$A$1:$P$74</definedName>
  </definedNames>
  <calcPr fullCalcOnLoad="1"/>
</workbook>
</file>

<file path=xl/sharedStrings.xml><?xml version="1.0" encoding="utf-8"?>
<sst xmlns="http://schemas.openxmlformats.org/spreadsheetml/2006/main" count="87" uniqueCount="84">
  <si>
    <t>MARKET SHARE</t>
  </si>
  <si>
    <t xml:space="preserve">Digital </t>
  </si>
  <si>
    <t>Number of digital only reps</t>
  </si>
  <si>
    <t>Revenue from digital reps</t>
  </si>
  <si>
    <t xml:space="preserve">Revenue@rep </t>
  </si>
  <si>
    <t>DIGITAL SALES METRICS</t>
  </si>
  <si>
    <t xml:space="preserve">Sell-through % of inventory </t>
  </si>
  <si>
    <t>Company A</t>
  </si>
  <si>
    <t xml:space="preserve">Year </t>
  </si>
  <si>
    <t xml:space="preserve">Facebook fans </t>
  </si>
  <si>
    <t xml:space="preserve">Email </t>
  </si>
  <si>
    <t>Population</t>
  </si>
  <si>
    <t xml:space="preserve">Emails </t>
  </si>
  <si>
    <t>Emails as % of population</t>
  </si>
  <si>
    <t xml:space="preserve">Total businesses </t>
  </si>
  <si>
    <t xml:space="preserve">Advertising revenues/market </t>
  </si>
  <si>
    <t>Revenues % of total advertising in market</t>
  </si>
  <si>
    <t>Total contract revenues sold</t>
  </si>
  <si>
    <t>Total digital contract revenues sold</t>
  </si>
  <si>
    <t>Mobile page views</t>
  </si>
  <si>
    <t>Total unduplicated audience (all media)</t>
  </si>
  <si>
    <t>TUA as a % of population</t>
  </si>
  <si>
    <t>Mobile as a % of website traffic</t>
  </si>
  <si>
    <t>2x compensation</t>
  </si>
  <si>
    <t xml:space="preserve">Note on 57: </t>
  </si>
  <si>
    <t>DIGITAL REVENUES</t>
  </si>
  <si>
    <t>Total visitors</t>
  </si>
  <si>
    <t>SALES FORCE METRICS</t>
  </si>
  <si>
    <t xml:space="preserve">AUDIENCES </t>
  </si>
  <si>
    <t xml:space="preserve">NEW CONTRACTS SOLD </t>
  </si>
  <si>
    <t>Budget</t>
  </si>
  <si>
    <t>Text alerts opt-ins</t>
  </si>
  <si>
    <t xml:space="preserve">5 to 10% </t>
  </si>
  <si>
    <t>TOP COMPANIES AT 25%</t>
  </si>
  <si>
    <t># Advertisers currently on contract</t>
  </si>
  <si>
    <t># Advertisers last 12 months</t>
  </si>
  <si>
    <t># Advertisers as a % total #businesses</t>
  </si>
  <si>
    <t>10 to 15%</t>
  </si>
  <si>
    <t xml:space="preserve">Average revenue @digital rep </t>
  </si>
  <si>
    <t>$120,000 or 2x compensation</t>
  </si>
  <si>
    <t>Digital revenue from legacy advertisers (%)</t>
  </si>
  <si>
    <t>Contribution to total profits (%)</t>
  </si>
  <si>
    <t>Website traffic</t>
  </si>
  <si>
    <t>% digital sales from legacy reps</t>
  </si>
  <si>
    <t>Digital sales to all sales (%)</t>
  </si>
  <si>
    <t>TOTAL REVENUES</t>
  </si>
  <si>
    <t>July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</si>
  <si>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</si>
  <si>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</si>
  <si>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</si>
  <si>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</si>
  <si>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</si>
  <si>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</si>
  <si>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</si>
  <si>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</si>
  <si>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</si>
  <si>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</si>
  <si>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Targets</t>
  </si>
  <si>
    <t>CPM</t>
  </si>
  <si>
    <t>Lost $ from unsold inventory</t>
  </si>
  <si>
    <t>Impressions (x3abovefold ads)</t>
  </si>
  <si>
    <t>Current sell through</t>
  </si>
  <si>
    <t>Potential revenue at CPM</t>
  </si>
  <si>
    <t>App A (downloads)</t>
  </si>
  <si>
    <t>App B (downloads)</t>
  </si>
  <si>
    <t>Monthly advertisers</t>
  </si>
  <si>
    <t>Total</t>
  </si>
  <si>
    <t xml:space="preserve">Rolling Digital Metrics </t>
  </si>
  <si>
    <t>January</t>
  </si>
  <si>
    <t>January</t>
  </si>
  <si>
    <t>Profits</t>
  </si>
  <si>
    <t>% Margin</t>
  </si>
  <si>
    <t xml:space="preserve">Digital Rev % of Total revenues </t>
  </si>
  <si>
    <t>Digital margin%</t>
  </si>
  <si>
    <t xml:space="preserve">Digital $ from legacy reps </t>
  </si>
  <si>
    <t>Deals</t>
  </si>
  <si>
    <t xml:space="preserve">Banner ads </t>
  </si>
  <si>
    <t>Services/other</t>
  </si>
  <si>
    <t xml:space="preserve">Budget </t>
  </si>
  <si>
    <t xml:space="preserve">% to Budget </t>
  </si>
  <si>
    <t>% to Budget</t>
  </si>
  <si>
    <r>
      <t xml:space="preserve">Total Av Revenue </t>
    </r>
    <r>
      <rPr>
        <sz val="8"/>
        <rFont val="Geneva"/>
        <family val="0"/>
      </rPr>
      <t>(does not include Adj)</t>
    </r>
  </si>
  <si>
    <t># of issues</t>
  </si>
  <si>
    <t xml:space="preserve">Digital costs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</si>
</sst>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_);_(@_)"/>
    <numFmt numFmtId="174" formatCode="_(* #,##0.000_);_(* \(#,##0.000\);_(* &quot;-&quot;???_);_(@_)"/>
    <numFmt numFmtId="175" formatCode="0.0"/>
    <numFmt numFmtId="176" formatCode="0_);\(0\)"/>
    <numFmt numFmtId="177" formatCode="_(&quot;$&quot;* #,##0.0_);_(&quot;$&quot;* \(#,##0.0\);_(&quot;$&quot;* &quot;-&quot;?_);_(@_)"/>
    <numFmt numFmtId="178" formatCode="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b/>
      <sz val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"/>
      <name val="Geneva"/>
      <family val="0"/>
    </font>
    <font>
      <sz val="14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" fontId="4" fillId="0" borderId="0" xfId="17" applyNumberFormat="1" applyFont="1" applyAlignment="1">
      <alignment/>
    </xf>
    <xf numFmtId="1" fontId="4" fillId="2" borderId="0" xfId="17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4" fillId="0" borderId="0" xfId="21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15" applyNumberFormat="1" applyFont="1" applyAlignment="1">
      <alignment/>
    </xf>
    <xf numFmtId="0" fontId="4" fillId="2" borderId="0" xfId="0" applyFont="1" applyFill="1" applyAlignment="1">
      <alignment horizontal="left" indent="4"/>
    </xf>
    <xf numFmtId="1" fontId="0" fillId="2" borderId="0" xfId="0" applyNumberFormat="1" applyFill="1" applyAlignment="1">
      <alignment/>
    </xf>
    <xf numFmtId="0" fontId="4" fillId="2" borderId="0" xfId="0" applyFont="1" applyFill="1" applyAlignment="1">
      <alignment horizontal="left" indent="2"/>
    </xf>
    <xf numFmtId="1" fontId="4" fillId="2" borderId="0" xfId="0" applyNumberFormat="1" applyFont="1" applyFill="1" applyAlignment="1">
      <alignment/>
    </xf>
    <xf numFmtId="0" fontId="4" fillId="0" borderId="0" xfId="0" applyFont="1" applyFill="1" applyAlignment="1">
      <alignment horizontal="left" indent="2"/>
    </xf>
    <xf numFmtId="1" fontId="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4" fillId="2" borderId="0" xfId="21" applyNumberFormat="1" applyFont="1" applyFill="1" applyAlignment="1">
      <alignment/>
    </xf>
    <xf numFmtId="0" fontId="4" fillId="2" borderId="0" xfId="0" applyFont="1" applyFill="1" applyAlignment="1">
      <alignment horizontal="left" indent="3"/>
    </xf>
    <xf numFmtId="10" fontId="4" fillId="2" borderId="0" xfId="21" applyNumberFormat="1" applyFont="1" applyFill="1" applyAlignment="1">
      <alignment/>
    </xf>
    <xf numFmtId="0" fontId="6" fillId="0" borderId="0" xfId="0" applyFont="1" applyFill="1" applyAlignment="1">
      <alignment horizontal="left" indent="2"/>
    </xf>
    <xf numFmtId="0" fontId="10" fillId="2" borderId="0" xfId="0" applyFont="1" applyFill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9" fontId="10" fillId="2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1" fontId="4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1" fontId="4" fillId="2" borderId="0" xfId="15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workbookViewId="0" topLeftCell="A1">
      <pane xSplit="1" ySplit="4" topLeftCell="B5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80" sqref="B80"/>
    </sheetView>
  </sheetViews>
  <sheetFormatPr defaultColWidth="11.50390625" defaultRowHeight="12"/>
  <cols>
    <col min="1" max="1" width="48.00390625" style="0" customWidth="1"/>
    <col min="2" max="2" width="24.00390625" style="0" customWidth="1"/>
    <col min="3" max="3" width="17.50390625" style="0" customWidth="1"/>
    <col min="4" max="5" width="13.875" style="0" customWidth="1"/>
    <col min="6" max="6" width="13.125" style="0" customWidth="1"/>
    <col min="7" max="7" width="13.375" style="0" customWidth="1"/>
    <col min="8" max="8" width="14.125" style="14" customWidth="1"/>
    <col min="9" max="9" width="13.50390625" style="0" customWidth="1"/>
    <col min="10" max="15" width="11.50390625" style="0" customWidth="1"/>
    <col min="16" max="16" width="11.00390625" style="0" customWidth="1"/>
  </cols>
  <sheetData>
    <row r="1" spans="1:14" ht="15.75">
      <c r="A1" s="4" t="s">
        <v>67</v>
      </c>
      <c r="C1" s="1"/>
      <c r="D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4" t="s">
        <v>7</v>
      </c>
      <c r="C2" s="1"/>
      <c r="D2" s="1"/>
      <c r="F2" s="1"/>
      <c r="G2" s="1"/>
      <c r="H2" s="1"/>
      <c r="I2" s="1"/>
      <c r="J2" s="1"/>
      <c r="K2" s="1"/>
      <c r="L2" s="1"/>
      <c r="M2" s="1"/>
      <c r="N2" s="1"/>
    </row>
    <row r="3" spans="1:15" ht="15.75">
      <c r="A3" s="4"/>
      <c r="C3" s="1">
        <v>2012</v>
      </c>
      <c r="D3" s="1"/>
      <c r="F3" s="1"/>
      <c r="G3" s="1"/>
      <c r="H3" s="1"/>
      <c r="I3" s="1"/>
      <c r="J3" s="1"/>
      <c r="K3" s="1"/>
      <c r="L3" s="1"/>
      <c r="M3" s="1"/>
      <c r="N3" s="1"/>
      <c r="O3">
        <v>2011</v>
      </c>
    </row>
    <row r="4" spans="1:16" ht="15.75">
      <c r="A4" s="5" t="s">
        <v>8</v>
      </c>
      <c r="B4" s="3" t="s">
        <v>57</v>
      </c>
      <c r="C4" s="3" t="s">
        <v>69</v>
      </c>
      <c r="D4" s="3" t="s">
        <v>47</v>
      </c>
      <c r="E4" s="3" t="s">
        <v>48</v>
      </c>
      <c r="F4" s="3" t="s">
        <v>49</v>
      </c>
      <c r="G4" s="3" t="s">
        <v>50</v>
      </c>
      <c r="H4" s="3" t="s">
        <v>51</v>
      </c>
      <c r="I4" s="3" t="s">
        <v>46</v>
      </c>
      <c r="J4" s="3" t="s">
        <v>52</v>
      </c>
      <c r="K4" s="3" t="s">
        <v>53</v>
      </c>
      <c r="L4" s="3" t="s">
        <v>54</v>
      </c>
      <c r="M4" s="3" t="s">
        <v>55</v>
      </c>
      <c r="N4" s="3" t="s">
        <v>56</v>
      </c>
      <c r="O4" s="3" t="s">
        <v>68</v>
      </c>
      <c r="P4" s="3" t="s">
        <v>57</v>
      </c>
    </row>
    <row r="5" spans="1:15" ht="15.75">
      <c r="A5" s="5"/>
      <c r="C5" s="3"/>
      <c r="D5" s="3"/>
      <c r="E5" s="3"/>
      <c r="F5" s="3"/>
      <c r="G5" s="3"/>
      <c r="H5" s="15"/>
      <c r="I5" s="3"/>
      <c r="J5" s="3"/>
      <c r="K5" s="3"/>
      <c r="L5" s="3"/>
      <c r="M5" s="3"/>
      <c r="N5" s="3"/>
      <c r="O5" s="3"/>
    </row>
    <row r="6" spans="1:15" s="11" customFormat="1" ht="15">
      <c r="A6" s="9" t="s">
        <v>82</v>
      </c>
      <c r="C6" s="10">
        <v>4</v>
      </c>
      <c r="D6" s="10">
        <v>4</v>
      </c>
      <c r="E6" s="10">
        <v>5</v>
      </c>
      <c r="F6" s="10">
        <v>4</v>
      </c>
      <c r="G6" s="10">
        <v>4</v>
      </c>
      <c r="H6" s="10">
        <v>5</v>
      </c>
      <c r="I6" s="10">
        <v>4</v>
      </c>
      <c r="J6" s="10">
        <v>4</v>
      </c>
      <c r="K6" s="10">
        <v>5</v>
      </c>
      <c r="L6" s="10">
        <v>4</v>
      </c>
      <c r="M6" s="10">
        <v>4</v>
      </c>
      <c r="N6" s="10">
        <v>5</v>
      </c>
      <c r="O6" s="10">
        <v>4</v>
      </c>
    </row>
    <row r="7" spans="1:14" ht="15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4" t="s">
        <v>45</v>
      </c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</row>
    <row r="9" spans="1:14" ht="15.75">
      <c r="A9" s="1" t="s">
        <v>81</v>
      </c>
      <c r="C9" s="22">
        <v>330000</v>
      </c>
      <c r="D9" s="22">
        <v>330000</v>
      </c>
      <c r="E9" s="22">
        <v>330000</v>
      </c>
      <c r="F9" s="22">
        <v>330000</v>
      </c>
      <c r="G9" s="22">
        <v>330000</v>
      </c>
      <c r="H9" s="22">
        <v>330000</v>
      </c>
      <c r="I9" s="22" t="e">
        <f aca="true" t="shared" si="0" ref="I9:N9">SUM(I10:I14)</f>
        <v>#REF!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</row>
    <row r="10" spans="1:14" ht="15.75">
      <c r="A10" s="1" t="s">
        <v>78</v>
      </c>
      <c r="C10" s="22">
        <v>340000</v>
      </c>
      <c r="D10" s="22">
        <v>340000</v>
      </c>
      <c r="E10" s="22">
        <v>340000</v>
      </c>
      <c r="F10" s="22">
        <v>340000</v>
      </c>
      <c r="G10" s="22">
        <v>340000</v>
      </c>
      <c r="H10" s="22">
        <v>340000</v>
      </c>
      <c r="I10" s="22" t="e">
        <f>(#REF!+#REF!+#REF!)/I6</f>
        <v>#REF!</v>
      </c>
      <c r="J10" s="22"/>
      <c r="K10" s="22"/>
      <c r="L10" s="22"/>
      <c r="M10" s="22"/>
      <c r="N10" s="22"/>
    </row>
    <row r="11" spans="1:16" ht="15.75">
      <c r="A11" s="1" t="s">
        <v>79</v>
      </c>
      <c r="B11" s="17"/>
      <c r="C11" s="22">
        <f aca="true" t="shared" si="1" ref="C11:H11">SUM(C9-C10)/C9*100</f>
        <v>-3.0303030303030303</v>
      </c>
      <c r="D11" s="22">
        <f t="shared" si="1"/>
        <v>-3.0303030303030303</v>
      </c>
      <c r="E11" s="22">
        <f t="shared" si="1"/>
        <v>-3.0303030303030303</v>
      </c>
      <c r="F11" s="22">
        <f t="shared" si="1"/>
        <v>-3.0303030303030303</v>
      </c>
      <c r="G11" s="22">
        <f t="shared" si="1"/>
        <v>-3.0303030303030303</v>
      </c>
      <c r="H11" s="22">
        <f t="shared" si="1"/>
        <v>-3.0303030303030303</v>
      </c>
      <c r="I11" s="22" t="e">
        <f>+(#REF!+#REF!)/I6</f>
        <v>#REF!</v>
      </c>
      <c r="J11" s="22"/>
      <c r="K11" s="22"/>
      <c r="L11" s="22"/>
      <c r="M11" s="22"/>
      <c r="N11" s="22"/>
      <c r="P11" s="17"/>
    </row>
    <row r="12" spans="1:16" ht="15.75">
      <c r="A12" s="18" t="s">
        <v>70</v>
      </c>
      <c r="B12" s="21"/>
      <c r="C12" s="23">
        <v>35000</v>
      </c>
      <c r="D12" s="23">
        <v>35000</v>
      </c>
      <c r="E12" s="23">
        <v>35000</v>
      </c>
      <c r="F12" s="23">
        <v>35000</v>
      </c>
      <c r="G12" s="23">
        <v>35000</v>
      </c>
      <c r="H12" s="23">
        <v>35000</v>
      </c>
      <c r="I12" s="23" t="e">
        <f>(+#REF!+#REF!)/I6</f>
        <v>#REF!</v>
      </c>
      <c r="J12" s="23"/>
      <c r="K12" s="23"/>
      <c r="L12" s="23"/>
      <c r="M12" s="23"/>
      <c r="N12" s="23"/>
      <c r="O12" s="19"/>
      <c r="P12" s="21"/>
    </row>
    <row r="13" spans="1:16" ht="18">
      <c r="A13" s="18" t="s">
        <v>71</v>
      </c>
      <c r="B13" s="42" t="s">
        <v>32</v>
      </c>
      <c r="C13" s="23">
        <f aca="true" t="shared" si="2" ref="C13:H13">SUM(C12/C9)*100</f>
        <v>10.606060606060606</v>
      </c>
      <c r="D13" s="23">
        <f t="shared" si="2"/>
        <v>10.606060606060606</v>
      </c>
      <c r="E13" s="23">
        <f t="shared" si="2"/>
        <v>10.606060606060606</v>
      </c>
      <c r="F13" s="23">
        <f t="shared" si="2"/>
        <v>10.606060606060606</v>
      </c>
      <c r="G13" s="23">
        <f t="shared" si="2"/>
        <v>10.606060606060606</v>
      </c>
      <c r="H13" s="23">
        <f t="shared" si="2"/>
        <v>10.606060606060606</v>
      </c>
      <c r="I13" s="23"/>
      <c r="J13" s="23"/>
      <c r="K13" s="23"/>
      <c r="L13" s="23"/>
      <c r="M13" s="23"/>
      <c r="N13" s="23"/>
      <c r="O13" s="19"/>
      <c r="P13" s="42" t="s">
        <v>32</v>
      </c>
    </row>
    <row r="14" spans="1:14" ht="15.75">
      <c r="A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>
      <c r="A15" s="4" t="s">
        <v>25</v>
      </c>
      <c r="C15" s="22">
        <v>25000</v>
      </c>
      <c r="D15" s="22">
        <v>25000</v>
      </c>
      <c r="E15" s="22">
        <v>25000</v>
      </c>
      <c r="F15" s="22">
        <v>25000</v>
      </c>
      <c r="G15" s="22">
        <v>25000</v>
      </c>
      <c r="H15" s="22">
        <v>25000</v>
      </c>
      <c r="I15" s="22" t="e">
        <f>+#REF!+#REF!</f>
        <v>#REF!</v>
      </c>
      <c r="J15" s="22"/>
      <c r="K15" s="22"/>
      <c r="L15" s="22"/>
      <c r="M15" s="22"/>
      <c r="N15" s="22"/>
    </row>
    <row r="16" spans="1:14" ht="15.75">
      <c r="A16" s="1" t="s">
        <v>75</v>
      </c>
      <c r="C16" s="22">
        <v>10000</v>
      </c>
      <c r="D16" s="22">
        <v>10000</v>
      </c>
      <c r="E16" s="22">
        <v>10000</v>
      </c>
      <c r="F16" s="22">
        <v>10000</v>
      </c>
      <c r="G16" s="22">
        <v>10000</v>
      </c>
      <c r="H16" s="22">
        <v>10000</v>
      </c>
      <c r="I16" s="22"/>
      <c r="J16" s="22"/>
      <c r="K16" s="22"/>
      <c r="L16" s="22"/>
      <c r="M16" s="22"/>
      <c r="N16" s="22"/>
    </row>
    <row r="17" spans="1:14" ht="15.75">
      <c r="A17" s="1" t="s">
        <v>76</v>
      </c>
      <c r="C17" s="22">
        <v>13000</v>
      </c>
      <c r="D17" s="22">
        <v>13000</v>
      </c>
      <c r="E17" s="22">
        <v>13000</v>
      </c>
      <c r="F17" s="22">
        <v>13000</v>
      </c>
      <c r="G17" s="22">
        <v>13000</v>
      </c>
      <c r="H17" s="22">
        <v>13000</v>
      </c>
      <c r="I17" s="22"/>
      <c r="J17" s="22"/>
      <c r="K17" s="22"/>
      <c r="L17" s="22"/>
      <c r="M17" s="22"/>
      <c r="N17" s="22"/>
    </row>
    <row r="18" spans="1:14" ht="15.75">
      <c r="A18" s="1" t="s">
        <v>77</v>
      </c>
      <c r="C18" s="22">
        <v>2000</v>
      </c>
      <c r="D18" s="22">
        <v>2000</v>
      </c>
      <c r="E18" s="22">
        <v>2000</v>
      </c>
      <c r="F18" s="22">
        <v>2000</v>
      </c>
      <c r="G18" s="22">
        <v>2000</v>
      </c>
      <c r="H18" s="22">
        <v>2000</v>
      </c>
      <c r="I18" s="22"/>
      <c r="J18" s="22"/>
      <c r="K18" s="22"/>
      <c r="L18" s="22"/>
      <c r="M18" s="22"/>
      <c r="N18" s="22"/>
    </row>
    <row r="19" spans="1:14" ht="15.75">
      <c r="A19" s="1" t="s">
        <v>30</v>
      </c>
      <c r="C19" s="22">
        <v>28000</v>
      </c>
      <c r="D19" s="22">
        <v>28000</v>
      </c>
      <c r="E19" s="22">
        <v>28000</v>
      </c>
      <c r="F19" s="22">
        <v>28000</v>
      </c>
      <c r="G19" s="22">
        <v>28000</v>
      </c>
      <c r="H19" s="22">
        <v>28000</v>
      </c>
      <c r="I19" s="22" t="e">
        <f>+#REF!</f>
        <v>#REF!</v>
      </c>
      <c r="J19" s="22"/>
      <c r="K19" s="22"/>
      <c r="L19" s="22"/>
      <c r="M19" s="22"/>
      <c r="N19" s="22"/>
    </row>
    <row r="20" spans="1:14" ht="15.75">
      <c r="A20" s="1" t="s">
        <v>80</v>
      </c>
      <c r="C20" s="24">
        <f aca="true" t="shared" si="3" ref="C20:H20">SUM(C15-C19)/C15*100</f>
        <v>-12</v>
      </c>
      <c r="D20" s="24">
        <f t="shared" si="3"/>
        <v>-12</v>
      </c>
      <c r="E20" s="24">
        <f t="shared" si="3"/>
        <v>-12</v>
      </c>
      <c r="F20" s="24">
        <f t="shared" si="3"/>
        <v>-12</v>
      </c>
      <c r="G20" s="24">
        <f t="shared" si="3"/>
        <v>-12</v>
      </c>
      <c r="H20" s="24">
        <f t="shared" si="3"/>
        <v>-12</v>
      </c>
      <c r="I20" s="24"/>
      <c r="J20" s="24"/>
      <c r="K20" s="24"/>
      <c r="L20" s="24"/>
      <c r="M20" s="24"/>
      <c r="N20" s="24"/>
    </row>
    <row r="21" spans="1:16" ht="18">
      <c r="A21" s="18" t="s">
        <v>72</v>
      </c>
      <c r="B21" s="45">
        <v>0.25</v>
      </c>
      <c r="C21" s="25">
        <f aca="true" t="shared" si="4" ref="C21:H21">SUM(C15/C9)*100</f>
        <v>7.575757575757576</v>
      </c>
      <c r="D21" s="25">
        <f t="shared" si="4"/>
        <v>7.575757575757576</v>
      </c>
      <c r="E21" s="25">
        <f t="shared" si="4"/>
        <v>7.575757575757576</v>
      </c>
      <c r="F21" s="25">
        <f t="shared" si="4"/>
        <v>7.575757575757576</v>
      </c>
      <c r="G21" s="25">
        <f t="shared" si="4"/>
        <v>7.575757575757576</v>
      </c>
      <c r="H21" s="25">
        <f t="shared" si="4"/>
        <v>7.575757575757576</v>
      </c>
      <c r="I21" s="25"/>
      <c r="J21" s="25"/>
      <c r="K21" s="25"/>
      <c r="L21" s="25"/>
      <c r="M21" s="25"/>
      <c r="N21" s="25"/>
      <c r="O21" s="20"/>
      <c r="P21" s="42" t="s">
        <v>33</v>
      </c>
    </row>
    <row r="22" spans="1:14" ht="15.75">
      <c r="A22" s="1" t="s">
        <v>83</v>
      </c>
      <c r="C22" s="24">
        <v>7000</v>
      </c>
      <c r="D22" s="24">
        <v>7000</v>
      </c>
      <c r="E22" s="24">
        <v>7000</v>
      </c>
      <c r="F22" s="24">
        <v>7000</v>
      </c>
      <c r="G22" s="24">
        <v>7000</v>
      </c>
      <c r="H22" s="24">
        <v>7000</v>
      </c>
      <c r="I22" s="24"/>
      <c r="J22" s="24"/>
      <c r="K22" s="24"/>
      <c r="L22" s="24"/>
      <c r="M22" s="24"/>
      <c r="N22" s="24"/>
    </row>
    <row r="23" spans="1:14" ht="15.75">
      <c r="A23" s="1" t="s">
        <v>73</v>
      </c>
      <c r="C23" s="24">
        <f aca="true" t="shared" si="5" ref="C23:H23">SUM(C15-C22)/C15*100</f>
        <v>72</v>
      </c>
      <c r="D23" s="24">
        <f t="shared" si="5"/>
        <v>72</v>
      </c>
      <c r="E23" s="24">
        <f t="shared" si="5"/>
        <v>72</v>
      </c>
      <c r="F23" s="24">
        <f t="shared" si="5"/>
        <v>72</v>
      </c>
      <c r="G23" s="24">
        <f t="shared" si="5"/>
        <v>72</v>
      </c>
      <c r="H23" s="24">
        <f t="shared" si="5"/>
        <v>72</v>
      </c>
      <c r="I23" s="24"/>
      <c r="J23" s="24"/>
      <c r="K23" s="24"/>
      <c r="L23" s="24"/>
      <c r="M23" s="24"/>
      <c r="N23" s="24"/>
    </row>
    <row r="24" spans="1:14" ht="15.75">
      <c r="A24" s="1" t="s">
        <v>41</v>
      </c>
      <c r="C24" s="2">
        <f aca="true" t="shared" si="6" ref="C24:H24">SUM(C23/C12)*100</f>
        <v>0.2057142857142857</v>
      </c>
      <c r="D24" s="2">
        <f t="shared" si="6"/>
        <v>0.2057142857142857</v>
      </c>
      <c r="E24" s="2">
        <f t="shared" si="6"/>
        <v>0.2057142857142857</v>
      </c>
      <c r="F24" s="2">
        <f t="shared" si="6"/>
        <v>0.2057142857142857</v>
      </c>
      <c r="G24" s="2">
        <f t="shared" si="6"/>
        <v>0.2057142857142857</v>
      </c>
      <c r="H24" s="2">
        <f t="shared" si="6"/>
        <v>0.2057142857142857</v>
      </c>
      <c r="I24" s="24"/>
      <c r="J24" s="24"/>
      <c r="K24" s="24"/>
      <c r="L24" s="24"/>
      <c r="M24" s="24"/>
      <c r="N24" s="24"/>
    </row>
    <row r="25" spans="1:14" ht="15.75">
      <c r="A25" s="1"/>
      <c r="C25" s="2"/>
      <c r="D25" s="2"/>
      <c r="E25" s="1"/>
      <c r="F25" s="2"/>
      <c r="G25" s="2"/>
      <c r="H25" s="8"/>
      <c r="I25" s="12"/>
      <c r="J25" s="1"/>
      <c r="K25" s="1"/>
      <c r="L25" s="1"/>
      <c r="M25" s="1"/>
      <c r="N25" s="1"/>
    </row>
    <row r="26" spans="1:14" ht="15.75">
      <c r="A26" s="4" t="s">
        <v>5</v>
      </c>
      <c r="C26" s="2"/>
      <c r="D26" s="2"/>
      <c r="E26" s="2"/>
      <c r="F26" s="2"/>
      <c r="G26" s="2"/>
      <c r="H26" s="2"/>
      <c r="I26" s="12" t="e">
        <f>+#REF!/I6</f>
        <v>#REF!</v>
      </c>
      <c r="J26" s="1"/>
      <c r="K26" s="1"/>
      <c r="L26" s="1"/>
      <c r="M26" s="1"/>
      <c r="N26" s="1"/>
    </row>
    <row r="27" spans="1:16" ht="15.75">
      <c r="A27" s="34" t="s">
        <v>42</v>
      </c>
      <c r="B27" s="37"/>
      <c r="C27" s="35">
        <v>1000000</v>
      </c>
      <c r="D27" s="35">
        <v>1000000</v>
      </c>
      <c r="E27" s="35">
        <v>1000000</v>
      </c>
      <c r="F27" s="35">
        <v>1000000</v>
      </c>
      <c r="G27" s="35">
        <v>1000000</v>
      </c>
      <c r="H27" s="35">
        <v>1000000</v>
      </c>
      <c r="I27" s="35"/>
      <c r="J27" s="35"/>
      <c r="K27" s="35"/>
      <c r="L27" s="35"/>
      <c r="M27" s="35"/>
      <c r="N27" s="35"/>
      <c r="O27" s="36"/>
      <c r="P27" s="37"/>
    </row>
    <row r="28" spans="1:16" ht="15.75">
      <c r="A28" s="34" t="s">
        <v>60</v>
      </c>
      <c r="B28" s="35"/>
      <c r="C28" s="35">
        <f>SUM(C27*3)</f>
        <v>3000000</v>
      </c>
      <c r="D28" s="35">
        <f aca="true" t="shared" si="7" ref="D28:O28">SUM(D27*3)</f>
        <v>3000000</v>
      </c>
      <c r="E28" s="35">
        <f t="shared" si="7"/>
        <v>3000000</v>
      </c>
      <c r="F28" s="35">
        <f t="shared" si="7"/>
        <v>3000000</v>
      </c>
      <c r="G28" s="35">
        <f t="shared" si="7"/>
        <v>3000000</v>
      </c>
      <c r="H28" s="35">
        <f t="shared" si="7"/>
        <v>3000000</v>
      </c>
      <c r="I28" s="35">
        <f t="shared" si="7"/>
        <v>0</v>
      </c>
      <c r="J28" s="35">
        <f t="shared" si="7"/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/>
    </row>
    <row r="29" spans="1:16" ht="15.75">
      <c r="A29" s="34" t="s">
        <v>62</v>
      </c>
      <c r="B29" s="35"/>
      <c r="C29" s="35">
        <f>SUM(C28*10/1000)</f>
        <v>30000</v>
      </c>
      <c r="D29" s="35">
        <f aca="true" t="shared" si="8" ref="D29:O29">SUM(D28*10/1000)</f>
        <v>30000</v>
      </c>
      <c r="E29" s="35">
        <f t="shared" si="8"/>
        <v>30000</v>
      </c>
      <c r="F29" s="35">
        <f t="shared" si="8"/>
        <v>30000</v>
      </c>
      <c r="G29" s="35">
        <f t="shared" si="8"/>
        <v>30000</v>
      </c>
      <c r="H29" s="35">
        <f t="shared" si="8"/>
        <v>30000</v>
      </c>
      <c r="I29" s="35">
        <f t="shared" si="8"/>
        <v>0</v>
      </c>
      <c r="J29" s="35">
        <f t="shared" si="8"/>
        <v>0</v>
      </c>
      <c r="K29" s="35">
        <f t="shared" si="8"/>
        <v>0</v>
      </c>
      <c r="L29" s="35">
        <f t="shared" si="8"/>
        <v>0</v>
      </c>
      <c r="M29" s="35">
        <f t="shared" si="8"/>
        <v>0</v>
      </c>
      <c r="N29" s="35">
        <f t="shared" si="8"/>
        <v>0</v>
      </c>
      <c r="O29" s="35">
        <f t="shared" si="8"/>
        <v>0</v>
      </c>
      <c r="P29" s="35"/>
    </row>
    <row r="30" spans="1:16" ht="15.75">
      <c r="A30" s="34" t="s">
        <v>61</v>
      </c>
      <c r="B30" s="37"/>
      <c r="C30" s="35">
        <v>40</v>
      </c>
      <c r="D30" s="35">
        <v>40</v>
      </c>
      <c r="E30" s="35">
        <v>40</v>
      </c>
      <c r="F30" s="35">
        <v>40</v>
      </c>
      <c r="G30" s="35">
        <v>40</v>
      </c>
      <c r="H30" s="35">
        <v>40</v>
      </c>
      <c r="I30" s="35"/>
      <c r="J30" s="35"/>
      <c r="K30" s="35"/>
      <c r="L30" s="35"/>
      <c r="M30" s="35"/>
      <c r="N30" s="35"/>
      <c r="O30" s="36"/>
      <c r="P30" s="37"/>
    </row>
    <row r="31" spans="1:16" ht="15.75">
      <c r="A31" s="34" t="s">
        <v>58</v>
      </c>
      <c r="B31" s="35"/>
      <c r="C31" s="35">
        <f aca="true" t="shared" si="9" ref="C31:O31">SUM(C17/(C28/1000*C30/100))</f>
        <v>10.833333333333334</v>
      </c>
      <c r="D31" s="35">
        <f t="shared" si="9"/>
        <v>10.833333333333334</v>
      </c>
      <c r="E31" s="35">
        <f t="shared" si="9"/>
        <v>10.833333333333334</v>
      </c>
      <c r="F31" s="35">
        <f t="shared" si="9"/>
        <v>10.833333333333334</v>
      </c>
      <c r="G31" s="35">
        <f t="shared" si="9"/>
        <v>10.833333333333334</v>
      </c>
      <c r="H31" s="35">
        <f t="shared" si="9"/>
        <v>10.833333333333334</v>
      </c>
      <c r="I31" s="35" t="e">
        <f t="shared" si="9"/>
        <v>#DIV/0!</v>
      </c>
      <c r="J31" s="35" t="e">
        <f t="shared" si="9"/>
        <v>#DIV/0!</v>
      </c>
      <c r="K31" s="35" t="e">
        <f t="shared" si="9"/>
        <v>#DIV/0!</v>
      </c>
      <c r="L31" s="35" t="e">
        <f t="shared" si="9"/>
        <v>#DIV/0!</v>
      </c>
      <c r="M31" s="35" t="e">
        <f t="shared" si="9"/>
        <v>#DIV/0!</v>
      </c>
      <c r="N31" s="35" t="e">
        <f t="shared" si="9"/>
        <v>#DIV/0!</v>
      </c>
      <c r="O31" s="35" t="e">
        <f t="shared" si="9"/>
        <v>#DIV/0!</v>
      </c>
      <c r="P31" s="35"/>
    </row>
    <row r="32" spans="1:16" ht="15.75">
      <c r="A32" s="32" t="s">
        <v>59</v>
      </c>
      <c r="B32" s="20">
        <v>0</v>
      </c>
      <c r="C32" s="33">
        <f>SUM(C29-C17)</f>
        <v>17000</v>
      </c>
      <c r="D32" s="33">
        <f aca="true" t="shared" si="10" ref="D32:O32">SUM(D29-D17)</f>
        <v>17000</v>
      </c>
      <c r="E32" s="33">
        <f t="shared" si="10"/>
        <v>17000</v>
      </c>
      <c r="F32" s="33">
        <f t="shared" si="10"/>
        <v>17000</v>
      </c>
      <c r="G32" s="33">
        <f t="shared" si="10"/>
        <v>17000</v>
      </c>
      <c r="H32" s="33">
        <f t="shared" si="10"/>
        <v>17000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20">
        <v>0</v>
      </c>
    </row>
    <row r="33" spans="1:16" ht="15.75">
      <c r="A33" s="34"/>
      <c r="B33" s="3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</row>
    <row r="34" spans="1:16" ht="15.75">
      <c r="A34" s="41" t="s">
        <v>27</v>
      </c>
      <c r="B34" s="3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7"/>
    </row>
    <row r="35" spans="1:16" ht="15.75">
      <c r="A35" s="34" t="s">
        <v>43</v>
      </c>
      <c r="B35" s="37"/>
      <c r="C35" s="35">
        <v>3</v>
      </c>
      <c r="D35" s="35">
        <v>3</v>
      </c>
      <c r="E35" s="35">
        <v>3</v>
      </c>
      <c r="F35" s="35">
        <v>3</v>
      </c>
      <c r="G35" s="35">
        <v>3</v>
      </c>
      <c r="H35" s="35">
        <v>3</v>
      </c>
      <c r="I35" s="35"/>
      <c r="J35" s="35"/>
      <c r="K35" s="35"/>
      <c r="L35" s="35"/>
      <c r="M35" s="35"/>
      <c r="N35" s="35"/>
      <c r="O35" s="36"/>
      <c r="P35" s="37"/>
    </row>
    <row r="36" spans="1:15" ht="15.75">
      <c r="A36" s="7" t="s">
        <v>74</v>
      </c>
      <c r="C36" s="35">
        <v>15000</v>
      </c>
      <c r="D36" s="24">
        <v>15000</v>
      </c>
      <c r="E36" s="24">
        <v>15000</v>
      </c>
      <c r="F36" s="24">
        <v>15000</v>
      </c>
      <c r="G36" s="24">
        <v>15000</v>
      </c>
      <c r="H36" s="24">
        <v>15000</v>
      </c>
      <c r="I36" s="24" t="e">
        <f aca="true" t="shared" si="11" ref="I36:N36">SUM(I24:I26)</f>
        <v>#REF!</v>
      </c>
      <c r="J36" s="24">
        <f t="shared" si="11"/>
        <v>0</v>
      </c>
      <c r="K36" s="24">
        <f t="shared" si="11"/>
        <v>0</v>
      </c>
      <c r="L36" s="24">
        <f t="shared" si="11"/>
        <v>0</v>
      </c>
      <c r="M36" s="24">
        <f t="shared" si="11"/>
        <v>0</v>
      </c>
      <c r="N36" s="24">
        <f t="shared" si="11"/>
        <v>0</v>
      </c>
      <c r="O36" s="26"/>
    </row>
    <row r="37" spans="1:16" ht="18">
      <c r="A37" s="30" t="s">
        <v>44</v>
      </c>
      <c r="B37" s="45">
        <v>0.25</v>
      </c>
      <c r="C37" s="35">
        <f aca="true" t="shared" si="12" ref="C37:H37">SUM(C15/C9)*100</f>
        <v>7.575757575757576</v>
      </c>
      <c r="D37" s="35">
        <f t="shared" si="12"/>
        <v>7.575757575757576</v>
      </c>
      <c r="E37" s="35">
        <f t="shared" si="12"/>
        <v>7.575757575757576</v>
      </c>
      <c r="F37" s="35">
        <f t="shared" si="12"/>
        <v>7.575757575757576</v>
      </c>
      <c r="G37" s="35">
        <f t="shared" si="12"/>
        <v>7.575757575757576</v>
      </c>
      <c r="H37" s="35">
        <f t="shared" si="12"/>
        <v>7.575757575757576</v>
      </c>
      <c r="I37" s="25" t="e">
        <f>#REF!/I6</f>
        <v>#REF!</v>
      </c>
      <c r="J37" s="25"/>
      <c r="K37" s="25"/>
      <c r="L37" s="25"/>
      <c r="M37" s="25"/>
      <c r="N37" s="25"/>
      <c r="O37" s="31"/>
      <c r="P37" s="45">
        <v>0.25</v>
      </c>
    </row>
    <row r="38" spans="1:15" ht="15.75">
      <c r="A38" s="6" t="s">
        <v>2</v>
      </c>
      <c r="C38" s="35">
        <v>10</v>
      </c>
      <c r="D38" s="24">
        <v>2</v>
      </c>
      <c r="E38" s="24">
        <v>2</v>
      </c>
      <c r="F38" s="24">
        <v>2</v>
      </c>
      <c r="G38" s="24">
        <v>2</v>
      </c>
      <c r="H38" s="24">
        <v>2</v>
      </c>
      <c r="I38" s="24" t="e">
        <f>#REF!/I6</f>
        <v>#REF!</v>
      </c>
      <c r="J38" s="24"/>
      <c r="K38" s="24"/>
      <c r="L38" s="24"/>
      <c r="M38" s="24"/>
      <c r="N38" s="24"/>
      <c r="O38" s="26"/>
    </row>
    <row r="39" spans="1:15" ht="15.75">
      <c r="A39" s="6" t="s">
        <v>3</v>
      </c>
      <c r="C39" s="35">
        <v>10000</v>
      </c>
      <c r="D39" s="35">
        <f>SUM(D15-D36)</f>
        <v>10000</v>
      </c>
      <c r="E39" s="35">
        <f>SUM(E15-E36)</f>
        <v>10000</v>
      </c>
      <c r="F39" s="35">
        <f>SUM(F15-F36)</f>
        <v>10000</v>
      </c>
      <c r="G39" s="35">
        <f>SUM(G15-G36)</f>
        <v>10000</v>
      </c>
      <c r="H39" s="35">
        <f>SUM(H15-H36)</f>
        <v>10000</v>
      </c>
      <c r="I39" s="24" t="e">
        <f>#REF!/I6</f>
        <v>#REF!</v>
      </c>
      <c r="J39" s="24"/>
      <c r="K39" s="24"/>
      <c r="L39" s="24"/>
      <c r="M39" s="24"/>
      <c r="N39" s="24"/>
      <c r="O39" s="26"/>
    </row>
    <row r="40" spans="1:15" ht="15.75">
      <c r="A40" s="6" t="s">
        <v>4</v>
      </c>
      <c r="C40" s="35">
        <v>5000</v>
      </c>
      <c r="D40" s="35">
        <f aca="true" t="shared" si="13" ref="D40:K40">SUM(D39/D38)</f>
        <v>5000</v>
      </c>
      <c r="E40" s="35">
        <f t="shared" si="13"/>
        <v>5000</v>
      </c>
      <c r="F40" s="35">
        <f t="shared" si="13"/>
        <v>5000</v>
      </c>
      <c r="G40" s="35">
        <f t="shared" si="13"/>
        <v>5000</v>
      </c>
      <c r="H40" s="35">
        <f t="shared" si="13"/>
        <v>5000</v>
      </c>
      <c r="I40" s="35" t="e">
        <f t="shared" si="13"/>
        <v>#REF!</v>
      </c>
      <c r="J40" s="35" t="e">
        <f t="shared" si="13"/>
        <v>#DIV/0!</v>
      </c>
      <c r="K40" s="35" t="e">
        <f t="shared" si="13"/>
        <v>#DIV/0!</v>
      </c>
      <c r="L40" s="24">
        <f>L42-L36-L37-L38-L39</f>
        <v>100</v>
      </c>
      <c r="M40" s="24">
        <f>M42-M36-M37-M38-M39</f>
        <v>100</v>
      </c>
      <c r="N40" s="24">
        <f>N42-N36-N37-N38-N39</f>
        <v>100</v>
      </c>
      <c r="O40" s="26"/>
    </row>
    <row r="41" spans="1:16" ht="18">
      <c r="A41" s="32" t="s">
        <v>38</v>
      </c>
      <c r="B41" s="18" t="s">
        <v>23</v>
      </c>
      <c r="C41" s="35">
        <v>60000</v>
      </c>
      <c r="D41" s="25">
        <f>SUM(D40*12)</f>
        <v>60000</v>
      </c>
      <c r="E41" s="25">
        <f>SUM(E40*12)</f>
        <v>60000</v>
      </c>
      <c r="F41" s="25">
        <f>SUM(F40*12)</f>
        <v>60000</v>
      </c>
      <c r="G41" s="25">
        <f>SUM(G40*12)</f>
        <v>60000</v>
      </c>
      <c r="H41" s="25">
        <f>SUM(H40*12)</f>
        <v>60000</v>
      </c>
      <c r="I41" s="25"/>
      <c r="J41" s="25"/>
      <c r="K41" s="25"/>
      <c r="L41" s="25"/>
      <c r="M41" s="25"/>
      <c r="N41" s="25"/>
      <c r="O41" s="31"/>
      <c r="P41" s="42" t="s">
        <v>39</v>
      </c>
    </row>
    <row r="42" spans="1:16" ht="15.75">
      <c r="A42" s="32" t="s">
        <v>40</v>
      </c>
      <c r="B42" s="33">
        <v>0.45</v>
      </c>
      <c r="C42" s="35">
        <v>10</v>
      </c>
      <c r="D42" s="25">
        <f aca="true" t="shared" si="14" ref="D42:O42">SUM(100-D37)</f>
        <v>92.42424242424242</v>
      </c>
      <c r="E42" s="25">
        <f t="shared" si="14"/>
        <v>92.42424242424242</v>
      </c>
      <c r="F42" s="25">
        <f t="shared" si="14"/>
        <v>92.42424242424242</v>
      </c>
      <c r="G42" s="25">
        <f t="shared" si="14"/>
        <v>92.42424242424242</v>
      </c>
      <c r="H42" s="25">
        <f t="shared" si="14"/>
        <v>92.42424242424242</v>
      </c>
      <c r="I42" s="25" t="e">
        <f t="shared" si="14"/>
        <v>#REF!</v>
      </c>
      <c r="J42" s="25">
        <f t="shared" si="14"/>
        <v>100</v>
      </c>
      <c r="K42" s="25">
        <f t="shared" si="14"/>
        <v>100</v>
      </c>
      <c r="L42" s="25">
        <f t="shared" si="14"/>
        <v>100</v>
      </c>
      <c r="M42" s="25">
        <f t="shared" si="14"/>
        <v>100</v>
      </c>
      <c r="N42" s="25">
        <f t="shared" si="14"/>
        <v>100</v>
      </c>
      <c r="O42" s="25">
        <f t="shared" si="14"/>
        <v>100</v>
      </c>
      <c r="P42" s="25">
        <v>0.45</v>
      </c>
    </row>
    <row r="43" spans="1:15" ht="15.75">
      <c r="A43" s="6" t="s">
        <v>6</v>
      </c>
      <c r="C43" s="35">
        <v>10</v>
      </c>
      <c r="D43" s="6">
        <v>30</v>
      </c>
      <c r="E43" s="6">
        <v>30</v>
      </c>
      <c r="F43" s="6">
        <v>30</v>
      </c>
      <c r="G43" s="6">
        <v>30</v>
      </c>
      <c r="H43" s="6"/>
      <c r="I43" s="6"/>
      <c r="J43" s="6"/>
      <c r="K43" s="6"/>
      <c r="L43" s="6"/>
      <c r="M43" s="6"/>
      <c r="N43" s="6"/>
      <c r="O43" s="26"/>
    </row>
    <row r="44" spans="1:15" ht="15.75">
      <c r="A44" s="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</row>
    <row r="45" spans="1:15" ht="15.75">
      <c r="A45" s="1"/>
      <c r="C45" s="28"/>
      <c r="D45" s="28"/>
      <c r="E45" s="28"/>
      <c r="F45" s="28"/>
      <c r="G45" s="28"/>
      <c r="H45" s="28"/>
      <c r="I45" s="28"/>
      <c r="J45" s="24"/>
      <c r="K45" s="24"/>
      <c r="L45" s="24"/>
      <c r="M45" s="24"/>
      <c r="N45" s="24"/>
      <c r="O45" s="26"/>
    </row>
    <row r="46" spans="1:15" ht="15.75">
      <c r="A46" s="4" t="s">
        <v>28</v>
      </c>
      <c r="C46" s="28"/>
      <c r="D46" s="28"/>
      <c r="E46" s="28"/>
      <c r="F46" s="28"/>
      <c r="G46" s="28"/>
      <c r="H46" s="28"/>
      <c r="I46" s="28"/>
      <c r="J46" s="24"/>
      <c r="K46" s="24"/>
      <c r="L46" s="24"/>
      <c r="M46" s="24"/>
      <c r="N46" s="24"/>
      <c r="O46" s="26"/>
    </row>
    <row r="47" spans="1:15" ht="15.75">
      <c r="A47" s="1" t="s">
        <v>26</v>
      </c>
      <c r="C47" s="22">
        <v>300000</v>
      </c>
      <c r="D47" s="22">
        <v>300000</v>
      </c>
      <c r="E47" s="22">
        <v>300000</v>
      </c>
      <c r="F47" s="22">
        <v>300000</v>
      </c>
      <c r="G47" s="22">
        <v>300000</v>
      </c>
      <c r="H47" s="22">
        <v>300000</v>
      </c>
      <c r="I47" s="22" t="e">
        <f>((#REF!/I6)/I42)/(I48/1000)</f>
        <v>#REF!</v>
      </c>
      <c r="J47" s="24"/>
      <c r="K47" s="24"/>
      <c r="L47" s="24"/>
      <c r="M47" s="24"/>
      <c r="N47" s="24"/>
      <c r="O47" s="26"/>
    </row>
    <row r="48" spans="1:15" ht="15.75">
      <c r="A48" s="1" t="s">
        <v>19</v>
      </c>
      <c r="C48" s="29">
        <f>33000</f>
        <v>33000</v>
      </c>
      <c r="D48" s="29">
        <f>33000</f>
        <v>33000</v>
      </c>
      <c r="E48" s="29">
        <f>33000</f>
        <v>33000</v>
      </c>
      <c r="F48" s="29">
        <f>33000</f>
        <v>33000</v>
      </c>
      <c r="G48" s="29">
        <f>33000</f>
        <v>33000</v>
      </c>
      <c r="H48" s="29">
        <f>33000</f>
        <v>33000</v>
      </c>
      <c r="I48" s="29" t="e">
        <f>+#REF!</f>
        <v>#REF!</v>
      </c>
      <c r="J48" s="24"/>
      <c r="K48" s="24"/>
      <c r="L48" s="24"/>
      <c r="M48" s="24"/>
      <c r="N48" s="24"/>
      <c r="O48" s="26"/>
    </row>
    <row r="49" spans="1:16" ht="15.75">
      <c r="A49" s="18" t="s">
        <v>22</v>
      </c>
      <c r="B49" s="20"/>
      <c r="C49" s="49">
        <f>SUM(C48/C47*100)</f>
        <v>11</v>
      </c>
      <c r="D49" s="49">
        <f aca="true" t="shared" si="15" ref="D49:O49">SUM(D48/D47*100)</f>
        <v>11</v>
      </c>
      <c r="E49" s="49">
        <f t="shared" si="15"/>
        <v>11</v>
      </c>
      <c r="F49" s="49">
        <f t="shared" si="15"/>
        <v>11</v>
      </c>
      <c r="G49" s="49">
        <f t="shared" si="15"/>
        <v>11</v>
      </c>
      <c r="H49" s="49">
        <f t="shared" si="15"/>
        <v>11</v>
      </c>
      <c r="I49" s="49" t="e">
        <f t="shared" si="15"/>
        <v>#REF!</v>
      </c>
      <c r="J49" s="49" t="e">
        <f t="shared" si="15"/>
        <v>#DIV/0!</v>
      </c>
      <c r="K49" s="49" t="e">
        <f t="shared" si="15"/>
        <v>#DIV/0!</v>
      </c>
      <c r="L49" s="49" t="e">
        <f t="shared" si="15"/>
        <v>#DIV/0!</v>
      </c>
      <c r="M49" s="49" t="e">
        <f t="shared" si="15"/>
        <v>#DIV/0!</v>
      </c>
      <c r="N49" s="49" t="e">
        <f t="shared" si="15"/>
        <v>#DIV/0!</v>
      </c>
      <c r="O49" s="49" t="e">
        <f t="shared" si="15"/>
        <v>#DIV/0!</v>
      </c>
      <c r="P49" s="20"/>
    </row>
    <row r="50" spans="1:15" ht="15.75">
      <c r="A50" s="1" t="s">
        <v>63</v>
      </c>
      <c r="C50" s="29">
        <v>3000</v>
      </c>
      <c r="D50" s="29">
        <v>3000</v>
      </c>
      <c r="E50" s="29">
        <v>3000</v>
      </c>
      <c r="F50" s="29">
        <v>3000</v>
      </c>
      <c r="G50" s="29">
        <v>3000</v>
      </c>
      <c r="H50" s="29">
        <v>3000</v>
      </c>
      <c r="I50" s="29"/>
      <c r="J50" s="24"/>
      <c r="K50" s="24"/>
      <c r="L50" s="24"/>
      <c r="M50" s="24"/>
      <c r="N50" s="24"/>
      <c r="O50" s="26"/>
    </row>
    <row r="51" spans="1:15" ht="15.75">
      <c r="A51" s="1" t="s">
        <v>64</v>
      </c>
      <c r="C51" s="29">
        <v>5000</v>
      </c>
      <c r="D51" s="29">
        <v>5000</v>
      </c>
      <c r="E51" s="29">
        <v>5000</v>
      </c>
      <c r="F51" s="29">
        <v>5000</v>
      </c>
      <c r="G51" s="29">
        <v>5000</v>
      </c>
      <c r="H51" s="29">
        <v>5000</v>
      </c>
      <c r="I51" s="29"/>
      <c r="J51" s="24"/>
      <c r="K51" s="24"/>
      <c r="L51" s="24"/>
      <c r="M51" s="24"/>
      <c r="N51" s="24"/>
      <c r="O51" s="26"/>
    </row>
    <row r="52" spans="1:15" ht="15.75">
      <c r="A52" s="18" t="s">
        <v>9</v>
      </c>
      <c r="B52" s="20"/>
      <c r="C52" s="50">
        <v>6000</v>
      </c>
      <c r="D52" s="50">
        <v>6000</v>
      </c>
      <c r="E52" s="50">
        <v>6000</v>
      </c>
      <c r="F52" s="50">
        <v>6000</v>
      </c>
      <c r="G52" s="50">
        <v>6000</v>
      </c>
      <c r="H52" s="50">
        <v>6000</v>
      </c>
      <c r="I52" s="33"/>
      <c r="J52" s="33"/>
      <c r="K52" s="33"/>
      <c r="L52" s="33"/>
      <c r="M52" s="33"/>
      <c r="N52" s="33"/>
      <c r="O52" s="31"/>
    </row>
    <row r="53" spans="1:15" ht="15.75">
      <c r="A53" s="1" t="s">
        <v>65</v>
      </c>
      <c r="C53" s="28">
        <v>4000</v>
      </c>
      <c r="D53" s="28">
        <v>400</v>
      </c>
      <c r="E53" s="28">
        <v>400</v>
      </c>
      <c r="F53" s="28">
        <v>400</v>
      </c>
      <c r="G53" s="28">
        <v>400</v>
      </c>
      <c r="H53" s="28">
        <v>400</v>
      </c>
      <c r="I53" s="24"/>
      <c r="J53" s="24"/>
      <c r="K53" s="24"/>
      <c r="L53" s="24"/>
      <c r="M53" s="24"/>
      <c r="N53" s="24"/>
      <c r="O53" s="26"/>
    </row>
    <row r="54" spans="1:15" ht="15.75">
      <c r="A54" s="1" t="s">
        <v>10</v>
      </c>
      <c r="C54" s="22">
        <v>40000</v>
      </c>
      <c r="D54" s="22">
        <v>40000</v>
      </c>
      <c r="E54" s="22">
        <v>40000</v>
      </c>
      <c r="F54" s="22">
        <v>40000</v>
      </c>
      <c r="G54" s="22">
        <v>40000</v>
      </c>
      <c r="H54" s="22">
        <v>40000</v>
      </c>
      <c r="I54" s="22" t="e">
        <f>I9/I42</f>
        <v>#REF!</v>
      </c>
      <c r="J54" s="24"/>
      <c r="K54" s="24"/>
      <c r="L54" s="24"/>
      <c r="M54" s="24"/>
      <c r="N54" s="24"/>
      <c r="O54" s="26"/>
    </row>
    <row r="55" spans="1:15" ht="15.75">
      <c r="A55" s="1" t="s">
        <v>31</v>
      </c>
      <c r="C55" s="22">
        <v>4000</v>
      </c>
      <c r="D55" s="22">
        <v>4000</v>
      </c>
      <c r="E55" s="22">
        <v>4000</v>
      </c>
      <c r="F55" s="22">
        <v>4000</v>
      </c>
      <c r="G55" s="22">
        <v>4000</v>
      </c>
      <c r="H55" s="22">
        <v>4000</v>
      </c>
      <c r="I55" s="22"/>
      <c r="J55" s="24"/>
      <c r="K55" s="24"/>
      <c r="L55" s="24"/>
      <c r="M55" s="24"/>
      <c r="N55" s="24"/>
      <c r="O55" s="26"/>
    </row>
    <row r="56" spans="1:15" ht="15.75">
      <c r="A56" s="1" t="s">
        <v>20</v>
      </c>
      <c r="C56" s="22">
        <f>SUM(C47:C55)</f>
        <v>395011</v>
      </c>
      <c r="D56" s="22">
        <f>SUM(D47:D54)</f>
        <v>387411</v>
      </c>
      <c r="E56" s="22">
        <f>SUM(E47:E54)</f>
        <v>387411</v>
      </c>
      <c r="F56" s="22">
        <f>SUM(F47:F54)</f>
        <v>387411</v>
      </c>
      <c r="G56" s="22">
        <f>SUM(G47:G54)</f>
        <v>387411</v>
      </c>
      <c r="H56" s="22">
        <f>SUM(H47:H54)</f>
        <v>387411</v>
      </c>
      <c r="I56" s="22" t="e">
        <f>+I9/I48</f>
        <v>#REF!</v>
      </c>
      <c r="J56" s="24"/>
      <c r="K56" s="24"/>
      <c r="L56" s="24"/>
      <c r="M56" s="24"/>
      <c r="N56" s="24"/>
      <c r="O56" s="26"/>
    </row>
    <row r="57" spans="1:15" ht="15.75">
      <c r="A57" s="18" t="s">
        <v>21</v>
      </c>
      <c r="B57" s="21">
        <v>0.8</v>
      </c>
      <c r="C57" s="23">
        <f>SUM(C56/C66*100)</f>
        <v>79.0022</v>
      </c>
      <c r="D57" s="23">
        <f aca="true" t="shared" si="16" ref="D57:O57">SUM(D56/D66*100)</f>
        <v>77.4822</v>
      </c>
      <c r="E57" s="23">
        <f t="shared" si="16"/>
        <v>77.4822</v>
      </c>
      <c r="F57" s="23">
        <f t="shared" si="16"/>
        <v>77.4822</v>
      </c>
      <c r="G57" s="23">
        <f t="shared" si="16"/>
        <v>77.4822</v>
      </c>
      <c r="H57" s="23">
        <f t="shared" si="16"/>
        <v>77.4822</v>
      </c>
      <c r="I57" s="23" t="e">
        <f t="shared" si="16"/>
        <v>#REF!</v>
      </c>
      <c r="J57" s="23" t="e">
        <f t="shared" si="16"/>
        <v>#DIV/0!</v>
      </c>
      <c r="K57" s="23" t="e">
        <f t="shared" si="16"/>
        <v>#DIV/0!</v>
      </c>
      <c r="L57" s="23" t="e">
        <f t="shared" si="16"/>
        <v>#DIV/0!</v>
      </c>
      <c r="M57" s="23" t="e">
        <f t="shared" si="16"/>
        <v>#DIV/0!</v>
      </c>
      <c r="N57" s="23" t="e">
        <f t="shared" si="16"/>
        <v>#DIV/0!</v>
      </c>
      <c r="O57" s="23" t="e">
        <f t="shared" si="16"/>
        <v>#DIV/0!</v>
      </c>
    </row>
    <row r="58" spans="1:15" ht="15.75">
      <c r="A58" s="1"/>
      <c r="C58" s="22"/>
      <c r="D58" s="22"/>
      <c r="E58" s="22"/>
      <c r="F58" s="22"/>
      <c r="G58" s="22"/>
      <c r="H58" s="22"/>
      <c r="I58" s="22"/>
      <c r="J58" s="24"/>
      <c r="K58" s="24"/>
      <c r="L58" s="24"/>
      <c r="M58" s="24"/>
      <c r="N58" s="24"/>
      <c r="O58" s="26"/>
    </row>
    <row r="59" spans="1:15" ht="15.75">
      <c r="A59" s="4" t="s">
        <v>29</v>
      </c>
      <c r="C59" s="22"/>
      <c r="D59" s="22"/>
      <c r="E59" s="22"/>
      <c r="F59" s="22"/>
      <c r="G59" s="22"/>
      <c r="H59" s="22"/>
      <c r="I59" s="22"/>
      <c r="J59" s="24"/>
      <c r="K59" s="24"/>
      <c r="L59" s="24"/>
      <c r="M59" s="24"/>
      <c r="N59" s="24"/>
      <c r="O59" s="26"/>
    </row>
    <row r="60" spans="1:15" ht="15.75">
      <c r="A60" s="1" t="s">
        <v>1</v>
      </c>
      <c r="C60" s="22">
        <v>44</v>
      </c>
      <c r="D60" s="22">
        <v>44</v>
      </c>
      <c r="E60" s="22">
        <v>44</v>
      </c>
      <c r="F60" s="22">
        <v>44</v>
      </c>
      <c r="G60" s="22">
        <v>44</v>
      </c>
      <c r="H60" s="22">
        <v>44</v>
      </c>
      <c r="I60" s="22" t="e">
        <f>I11/I24</f>
        <v>#REF!</v>
      </c>
      <c r="J60" s="24"/>
      <c r="K60" s="24"/>
      <c r="L60" s="24"/>
      <c r="M60" s="24"/>
      <c r="N60" s="24"/>
      <c r="O60" s="26"/>
    </row>
    <row r="61" spans="1:15" ht="15.75">
      <c r="A61" s="1" t="s">
        <v>66</v>
      </c>
      <c r="C61" s="22">
        <v>80</v>
      </c>
      <c r="D61" s="22">
        <v>80</v>
      </c>
      <c r="E61" s="22">
        <v>80</v>
      </c>
      <c r="F61" s="22">
        <v>80</v>
      </c>
      <c r="G61" s="22">
        <v>80</v>
      </c>
      <c r="H61" s="22">
        <v>80</v>
      </c>
      <c r="I61" s="22"/>
      <c r="J61" s="24"/>
      <c r="K61" s="24"/>
      <c r="L61" s="24"/>
      <c r="M61" s="24"/>
      <c r="N61" s="24"/>
      <c r="O61" s="26"/>
    </row>
    <row r="62" spans="1:15" ht="15.75">
      <c r="A62" s="1" t="s">
        <v>17</v>
      </c>
      <c r="C62" s="22">
        <v>240000</v>
      </c>
      <c r="D62" s="22">
        <v>240000</v>
      </c>
      <c r="E62" s="22">
        <v>240000</v>
      </c>
      <c r="F62" s="22">
        <v>240000</v>
      </c>
      <c r="G62" s="22">
        <v>240000</v>
      </c>
      <c r="H62" s="22">
        <v>240000</v>
      </c>
      <c r="I62" s="22" t="e">
        <f>(I11+I10)/I36</f>
        <v>#REF!</v>
      </c>
      <c r="J62" s="24"/>
      <c r="K62" s="24"/>
      <c r="L62" s="24"/>
      <c r="M62" s="24"/>
      <c r="N62" s="24"/>
      <c r="O62" s="26"/>
    </row>
    <row r="63" spans="1:15" ht="15.75">
      <c r="A63" s="1" t="s">
        <v>18</v>
      </c>
      <c r="C63" s="22">
        <v>110000</v>
      </c>
      <c r="D63" s="22">
        <v>110000</v>
      </c>
      <c r="E63" s="22">
        <v>110000</v>
      </c>
      <c r="F63" s="22">
        <v>110000</v>
      </c>
      <c r="G63" s="22">
        <v>110000</v>
      </c>
      <c r="H63" s="22">
        <v>110000</v>
      </c>
      <c r="I63" s="22" t="e">
        <f>(#REF!)/I6</f>
        <v>#REF!</v>
      </c>
      <c r="J63" s="24"/>
      <c r="K63" s="24"/>
      <c r="L63" s="24"/>
      <c r="M63" s="24"/>
      <c r="N63" s="24"/>
      <c r="O63" s="26"/>
    </row>
    <row r="64" spans="1:15" ht="15.75">
      <c r="A64" s="1"/>
      <c r="C64" s="22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6"/>
    </row>
    <row r="65" spans="1:15" ht="15.75">
      <c r="A65" s="1" t="s">
        <v>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6"/>
    </row>
    <row r="66" spans="1:15" ht="15.75">
      <c r="A66" s="1" t="s">
        <v>11</v>
      </c>
      <c r="C66" s="24">
        <v>500000</v>
      </c>
      <c r="D66" s="24">
        <v>500000</v>
      </c>
      <c r="E66" s="24">
        <v>500000</v>
      </c>
      <c r="F66" s="24">
        <v>500000</v>
      </c>
      <c r="G66" s="24">
        <v>500000</v>
      </c>
      <c r="H66" s="24">
        <v>500000</v>
      </c>
      <c r="I66" s="24"/>
      <c r="J66" s="24"/>
      <c r="K66" s="24"/>
      <c r="L66" s="24"/>
      <c r="M66" s="24"/>
      <c r="N66" s="24"/>
      <c r="O66" s="26"/>
    </row>
    <row r="67" spans="1:16" ht="18">
      <c r="A67" s="34" t="s">
        <v>12</v>
      </c>
      <c r="B67" s="46"/>
      <c r="C67" s="47">
        <v>10000</v>
      </c>
      <c r="D67" s="47">
        <v>12000</v>
      </c>
      <c r="E67" s="47">
        <v>12000</v>
      </c>
      <c r="F67" s="47">
        <v>12000</v>
      </c>
      <c r="G67" s="47">
        <v>12000</v>
      </c>
      <c r="H67" s="47">
        <v>12000</v>
      </c>
      <c r="I67" s="47" t="e">
        <f>(#REF!/I6)/I9</f>
        <v>#REF!</v>
      </c>
      <c r="J67" s="35"/>
      <c r="K67" s="35"/>
      <c r="L67" s="35"/>
      <c r="M67" s="35"/>
      <c r="N67" s="35"/>
      <c r="O67" s="36"/>
      <c r="P67" s="43">
        <v>0.8</v>
      </c>
    </row>
    <row r="68" spans="1:16" ht="18">
      <c r="A68" s="32" t="s">
        <v>13</v>
      </c>
      <c r="B68" s="45">
        <v>0.8</v>
      </c>
      <c r="C68" s="38">
        <f>SUM(C67/C66)*100</f>
        <v>2</v>
      </c>
      <c r="D68" s="38">
        <f aca="true" t="shared" si="17" ref="D68:O68">SUM(D67/D66)*100</f>
        <v>2.4</v>
      </c>
      <c r="E68" s="38">
        <f t="shared" si="17"/>
        <v>2.4</v>
      </c>
      <c r="F68" s="38">
        <f t="shared" si="17"/>
        <v>2.4</v>
      </c>
      <c r="G68" s="38">
        <f t="shared" si="17"/>
        <v>2.4</v>
      </c>
      <c r="H68" s="38">
        <f t="shared" si="17"/>
        <v>2.4</v>
      </c>
      <c r="I68" s="38" t="e">
        <f t="shared" si="17"/>
        <v>#REF!</v>
      </c>
      <c r="J68" s="38" t="e">
        <f t="shared" si="17"/>
        <v>#DIV/0!</v>
      </c>
      <c r="K68" s="38" t="e">
        <f t="shared" si="17"/>
        <v>#DIV/0!</v>
      </c>
      <c r="L68" s="38" t="e">
        <f t="shared" si="17"/>
        <v>#DIV/0!</v>
      </c>
      <c r="M68" s="38" t="e">
        <f t="shared" si="17"/>
        <v>#DIV/0!</v>
      </c>
      <c r="N68" s="38" t="e">
        <f t="shared" si="17"/>
        <v>#DIV/0!</v>
      </c>
      <c r="O68" s="38" t="e">
        <f t="shared" si="17"/>
        <v>#DIV/0!</v>
      </c>
      <c r="P68" s="43"/>
    </row>
    <row r="69" spans="1:16" ht="18">
      <c r="A69" s="34" t="s">
        <v>34</v>
      </c>
      <c r="B69" s="48"/>
      <c r="C69" s="47">
        <f aca="true" t="shared" si="18" ref="C69:H69">SUM(C53/15000*100)</f>
        <v>26.666666666666668</v>
      </c>
      <c r="D69" s="47">
        <f t="shared" si="18"/>
        <v>2.666666666666667</v>
      </c>
      <c r="E69" s="47">
        <f t="shared" si="18"/>
        <v>2.666666666666667</v>
      </c>
      <c r="F69" s="47">
        <f t="shared" si="18"/>
        <v>2.666666666666667</v>
      </c>
      <c r="G69" s="47">
        <f t="shared" si="18"/>
        <v>2.666666666666667</v>
      </c>
      <c r="H69" s="47">
        <f t="shared" si="18"/>
        <v>2.666666666666667</v>
      </c>
      <c r="I69" s="47" t="e">
        <f>(#REF!/I6)/I9</f>
        <v>#REF!</v>
      </c>
      <c r="J69" s="35"/>
      <c r="K69" s="35"/>
      <c r="L69" s="35"/>
      <c r="M69" s="35"/>
      <c r="N69" s="35"/>
      <c r="O69" s="36"/>
      <c r="P69" s="44"/>
    </row>
    <row r="70" spans="1:16" ht="18">
      <c r="A70" s="34" t="s">
        <v>35</v>
      </c>
      <c r="B70" s="48"/>
      <c r="C70" s="47">
        <v>2000</v>
      </c>
      <c r="D70" s="47">
        <v>2200</v>
      </c>
      <c r="E70" s="47">
        <v>3000</v>
      </c>
      <c r="F70" s="47">
        <v>2200</v>
      </c>
      <c r="G70" s="47">
        <v>3000</v>
      </c>
      <c r="H70" s="47">
        <v>1000</v>
      </c>
      <c r="I70" s="47"/>
      <c r="J70" s="35"/>
      <c r="K70" s="35"/>
      <c r="L70" s="35"/>
      <c r="M70" s="35"/>
      <c r="N70" s="35"/>
      <c r="O70" s="36"/>
      <c r="P70" s="44"/>
    </row>
    <row r="71" spans="1:16" ht="18">
      <c r="A71" s="34" t="s">
        <v>14</v>
      </c>
      <c r="B71" s="48"/>
      <c r="C71" s="47">
        <v>50000</v>
      </c>
      <c r="D71" s="47">
        <v>50000</v>
      </c>
      <c r="E71" s="47">
        <v>50000</v>
      </c>
      <c r="F71" s="47">
        <v>50000</v>
      </c>
      <c r="G71" s="47">
        <v>50000</v>
      </c>
      <c r="H71" s="47">
        <v>50000</v>
      </c>
      <c r="I71" s="47"/>
      <c r="J71" s="35"/>
      <c r="K71" s="35"/>
      <c r="L71" s="35"/>
      <c r="M71" s="35"/>
      <c r="N71" s="35"/>
      <c r="O71" s="36"/>
      <c r="P71" s="44"/>
    </row>
    <row r="72" spans="1:16" ht="18">
      <c r="A72" s="32" t="s">
        <v>36</v>
      </c>
      <c r="B72" s="43">
        <v>0.45</v>
      </c>
      <c r="C72" s="38">
        <f>SUM(C70/C71)*100</f>
        <v>4</v>
      </c>
      <c r="D72" s="38">
        <f>SUM(D70/D71)*100</f>
        <v>4.3999999999999995</v>
      </c>
      <c r="E72" s="38">
        <f>SUM(E70/E71)*100</f>
        <v>6</v>
      </c>
      <c r="F72" s="38">
        <f>SUM(F70/F71)*100</f>
        <v>4.3999999999999995</v>
      </c>
      <c r="G72" s="38">
        <f>SUM(G70/G71)*100</f>
        <v>6</v>
      </c>
      <c r="H72" s="38">
        <f>SUM(H70/H71)*100</f>
        <v>2</v>
      </c>
      <c r="I72" s="38"/>
      <c r="J72" s="33"/>
      <c r="K72" s="33"/>
      <c r="L72" s="33"/>
      <c r="M72" s="33"/>
      <c r="N72" s="33"/>
      <c r="O72" s="31"/>
      <c r="P72" s="43">
        <v>0.4</v>
      </c>
    </row>
    <row r="73" spans="1:16" ht="18">
      <c r="A73" s="34" t="s">
        <v>15</v>
      </c>
      <c r="B73" s="46"/>
      <c r="C73" s="47">
        <v>25000000</v>
      </c>
      <c r="D73" s="47">
        <v>25000000</v>
      </c>
      <c r="E73" s="47">
        <v>25000000</v>
      </c>
      <c r="F73" s="47">
        <v>25000000</v>
      </c>
      <c r="G73" s="47">
        <v>25000000</v>
      </c>
      <c r="H73" s="47">
        <v>25000000</v>
      </c>
      <c r="I73" s="47"/>
      <c r="J73" s="35"/>
      <c r="K73" s="35"/>
      <c r="L73" s="35"/>
      <c r="M73" s="35"/>
      <c r="N73" s="35"/>
      <c r="O73" s="36"/>
      <c r="P73" s="43"/>
    </row>
    <row r="74" spans="1:16" ht="18">
      <c r="A74" s="39" t="s">
        <v>16</v>
      </c>
      <c r="B74" s="44" t="s">
        <v>37</v>
      </c>
      <c r="C74" s="40">
        <f>SUM(C9/C73)</f>
        <v>0.0132</v>
      </c>
      <c r="D74" s="40">
        <f>SUM(D9/D73)</f>
        <v>0.0132</v>
      </c>
      <c r="E74" s="40">
        <f>SUM(E9/E73)</f>
        <v>0.0132</v>
      </c>
      <c r="F74" s="40">
        <f>SUM(F9/F73)</f>
        <v>0.0132</v>
      </c>
      <c r="G74" s="40">
        <f>SUM(G9/G73)</f>
        <v>0.0132</v>
      </c>
      <c r="H74" s="40">
        <f>SUM(H9/H73)</f>
        <v>0.0132</v>
      </c>
      <c r="I74" s="40" t="e">
        <f aca="true" t="shared" si="19" ref="D74:O74">SUM(I9/27000000)</f>
        <v>#REF!</v>
      </c>
      <c r="J74" s="40">
        <f t="shared" si="19"/>
        <v>0</v>
      </c>
      <c r="K74" s="40">
        <f t="shared" si="19"/>
        <v>0</v>
      </c>
      <c r="L74" s="40">
        <f t="shared" si="19"/>
        <v>0</v>
      </c>
      <c r="M74" s="40">
        <f t="shared" si="19"/>
        <v>0</v>
      </c>
      <c r="N74" s="40">
        <f t="shared" si="19"/>
        <v>0</v>
      </c>
      <c r="O74" s="40">
        <f t="shared" si="19"/>
        <v>0</v>
      </c>
      <c r="P74" s="44" t="s">
        <v>37</v>
      </c>
    </row>
    <row r="75" spans="2:16" ht="18">
      <c r="B75" s="4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44"/>
    </row>
    <row r="76" spans="1:14" ht="15.75">
      <c r="A76" s="16"/>
      <c r="B76" s="16"/>
      <c r="C76" s="8"/>
      <c r="D76" s="8"/>
      <c r="E76" s="8"/>
      <c r="F76" s="8"/>
      <c r="G76" s="8"/>
      <c r="H76" s="8"/>
      <c r="I76" s="1"/>
      <c r="J76" s="1"/>
      <c r="K76" s="1"/>
      <c r="L76" s="1"/>
      <c r="M76" s="1"/>
      <c r="N76" s="1"/>
    </row>
    <row r="77" spans="1:14" ht="15.75">
      <c r="A77" t="s">
        <v>24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26"/>
      <c r="B78" s="2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12.75">
      <c r="I80" s="13"/>
    </row>
    <row r="81" ht="12.75">
      <c r="I81" s="13"/>
    </row>
    <row r="82" ht="12.75">
      <c r="I82" s="13"/>
    </row>
    <row r="83" ht="12.75">
      <c r="I83" s="13"/>
    </row>
    <row r="84" ht="12.75">
      <c r="I84" s="13"/>
    </row>
    <row r="85" ht="12.75">
      <c r="I85" s="13"/>
    </row>
    <row r="86" ht="12.75">
      <c r="I86" s="13"/>
    </row>
    <row r="87" ht="12.75">
      <c r="I87" s="13"/>
    </row>
    <row r="88" ht="12.75">
      <c r="I88" s="13"/>
    </row>
    <row r="89" ht="12.75">
      <c r="I89" s="13"/>
    </row>
    <row r="90" ht="12.75">
      <c r="I90" s="13"/>
    </row>
    <row r="91" ht="12.75">
      <c r="I91" s="13"/>
    </row>
    <row r="92" ht="12.75">
      <c r="I92" s="13"/>
    </row>
    <row r="93" ht="12.75">
      <c r="I93" s="13"/>
    </row>
    <row r="94" ht="12.75">
      <c r="I94" s="13"/>
    </row>
    <row r="95" ht="12.75">
      <c r="I95" s="13"/>
    </row>
    <row r="96" ht="12.75">
      <c r="I96" s="13"/>
    </row>
    <row r="97" ht="12.75">
      <c r="I97" s="13"/>
    </row>
    <row r="98" ht="12.75">
      <c r="I98" s="13"/>
    </row>
    <row r="99" ht="12.75">
      <c r="I99" s="13"/>
    </row>
    <row r="100" ht="12.75">
      <c r="I100" s="13"/>
    </row>
    <row r="101" ht="12.75">
      <c r="I101" s="13"/>
    </row>
    <row r="102" ht="12.75">
      <c r="I102" s="13"/>
    </row>
    <row r="103" ht="12.75">
      <c r="I103" s="13"/>
    </row>
    <row r="104" ht="12.75">
      <c r="I104" s="13"/>
    </row>
    <row r="105" ht="12.75">
      <c r="I105" s="13"/>
    </row>
    <row r="106" ht="12.75">
      <c r="I106" s="13"/>
    </row>
    <row r="107" ht="12.75">
      <c r="I107" s="13"/>
    </row>
    <row r="108" ht="12.75">
      <c r="I108" s="13"/>
    </row>
    <row r="109" ht="12.75">
      <c r="I109" s="13"/>
    </row>
    <row r="110" ht="12.75">
      <c r="I110" s="13"/>
    </row>
    <row r="111" ht="12.75">
      <c r="I111" s="13"/>
    </row>
    <row r="112" ht="12.75">
      <c r="I112" s="13"/>
    </row>
    <row r="113" ht="12.75">
      <c r="I113" s="13"/>
    </row>
    <row r="114" ht="12.75">
      <c r="I114" s="13"/>
    </row>
    <row r="115" ht="12.75">
      <c r="I115" s="13"/>
    </row>
    <row r="116" ht="12.75">
      <c r="I116" s="13"/>
    </row>
    <row r="117" ht="12.75">
      <c r="I117" s="13"/>
    </row>
    <row r="118" ht="12.75">
      <c r="I118" s="13"/>
    </row>
    <row r="119" ht="12.75">
      <c r="I119" s="13"/>
    </row>
    <row r="120" ht="12.75">
      <c r="I120" s="13"/>
    </row>
    <row r="121" ht="12.75">
      <c r="I121" s="13"/>
    </row>
    <row r="122" ht="12.75">
      <c r="I122" s="13"/>
    </row>
    <row r="123" ht="12.75">
      <c r="I123" s="13"/>
    </row>
    <row r="124" ht="12.75">
      <c r="I124" s="13"/>
    </row>
    <row r="125" ht="12.75">
      <c r="I125" s="13"/>
    </row>
    <row r="126" ht="12.75">
      <c r="I126" s="13"/>
    </row>
    <row r="127" ht="12.75">
      <c r="I127" s="13"/>
    </row>
    <row r="128" ht="12.75">
      <c r="I128" s="13"/>
    </row>
    <row r="129" ht="12.75">
      <c r="I129" s="13"/>
    </row>
    <row r="130" ht="12.75">
      <c r="I130" s="13"/>
    </row>
    <row r="131" ht="12.75">
      <c r="I131" s="13"/>
    </row>
    <row r="132" ht="12.75">
      <c r="I132" s="13"/>
    </row>
    <row r="133" ht="12.75">
      <c r="I133" s="13"/>
    </row>
    <row r="134" ht="12.75">
      <c r="I134" s="13"/>
    </row>
    <row r="135" ht="12.75">
      <c r="I135" s="13"/>
    </row>
    <row r="136" ht="12.75">
      <c r="I136" s="13"/>
    </row>
    <row r="137" ht="12.75">
      <c r="I137" s="13"/>
    </row>
    <row r="138" ht="12.75">
      <c r="I138" s="13"/>
    </row>
    <row r="139" ht="12.75">
      <c r="I139" s="13"/>
    </row>
    <row r="140" ht="12.75">
      <c r="I140" s="13"/>
    </row>
    <row r="141" ht="12.75">
      <c r="I141" s="13"/>
    </row>
    <row r="142" ht="12.75">
      <c r="I142" s="13"/>
    </row>
    <row r="143" ht="12.75">
      <c r="I143" s="13"/>
    </row>
    <row r="144" ht="12.75">
      <c r="I144" s="13"/>
    </row>
    <row r="145" ht="12.75">
      <c r="I145" s="13"/>
    </row>
    <row r="146" ht="12.75">
      <c r="I146" s="13"/>
    </row>
    <row r="147" ht="12.75">
      <c r="I147" s="13"/>
    </row>
    <row r="148" ht="12.75">
      <c r="I148" s="13"/>
    </row>
    <row r="149" ht="12.75">
      <c r="I149" s="13"/>
    </row>
    <row r="150" ht="12.75">
      <c r="I150" s="13"/>
    </row>
    <row r="151" ht="12.75">
      <c r="I151" s="13"/>
    </row>
    <row r="152" ht="12.75">
      <c r="I152" s="13"/>
    </row>
    <row r="153" ht="12.75">
      <c r="I153" s="13"/>
    </row>
    <row r="154" ht="12.75">
      <c r="I154" s="13"/>
    </row>
    <row r="155" ht="12.75">
      <c r="I155" s="13"/>
    </row>
    <row r="156" ht="12.75">
      <c r="I156" s="13"/>
    </row>
    <row r="157" ht="12.75">
      <c r="I157" s="13"/>
    </row>
    <row r="158" ht="12.75">
      <c r="I158" s="13"/>
    </row>
    <row r="159" ht="12.75">
      <c r="I159" s="13"/>
    </row>
    <row r="160" ht="12.75">
      <c r="I160" s="13"/>
    </row>
    <row r="161" ht="12.75">
      <c r="I161" s="13"/>
    </row>
    <row r="162" ht="12.75">
      <c r="I162" s="13"/>
    </row>
    <row r="163" ht="12.75">
      <c r="I163" s="13"/>
    </row>
    <row r="164" ht="12.75">
      <c r="I164" s="13"/>
    </row>
    <row r="165" ht="12.75">
      <c r="I165" s="13"/>
    </row>
    <row r="166" ht="12.75">
      <c r="I166" s="13"/>
    </row>
  </sheetData>
  <printOptions verticalCentered="1"/>
  <pageMargins left="0.44" right="0.75" top="0.27" bottom="0.24" header="0.3" footer="0.24"/>
  <pageSetup fitToHeight="1" fitToWidth="1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SVCN</dc:creator>
  <cp:keywords/>
  <dc:description/>
  <cp:lastModifiedBy>here there</cp:lastModifiedBy>
  <cp:lastPrinted>2004-08-27T20:34:57Z</cp:lastPrinted>
  <dcterms:created xsi:type="dcterms:W3CDTF">2003-10-15T23:12:52Z</dcterms:created>
  <dcterms:modified xsi:type="dcterms:W3CDTF">2012-04-03T09:13:31Z</dcterms:modified>
  <cp:category/>
  <cp:version/>
  <cp:contentType/>
  <cp:contentStatus/>
</cp:coreProperties>
</file>